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iandes-my.sharepoint.com/personal/jf_sanchezl_uniandes_edu_co/Documents/FERNANDA/SFE -  SERVICIOS FINANCIEROS/SIMULADORES DE CRÉDITO/"/>
    </mc:Choice>
  </mc:AlternateContent>
  <xr:revisionPtr revIDLastSave="14" documentId="8_{F6E5A76D-82C9-4E50-8D71-D69A49DFE469}" xr6:coauthVersionLast="47" xr6:coauthVersionMax="47" xr10:uidLastSave="{E79C0895-015A-444E-AB56-6ABFC6FEB781}"/>
  <bookViews>
    <workbookView xWindow="-120" yWindow="-120" windowWidth="29040" windowHeight="15720" xr2:uid="{AA44958C-313D-4E51-A48C-272B4424106F}"/>
  </bookViews>
  <sheets>
    <sheet name="Plan de pagos " sheetId="1" r:id="rId1"/>
  </sheets>
  <definedNames>
    <definedName name="_xlnm._FilterDatabase" localSheetId="0" hidden="1">'Plan de pagos '!$C$22:$D$66</definedName>
    <definedName name="_xlnm.Print_Area" localSheetId="0">'Plan de pagos '!$B$2:$K$20</definedName>
    <definedName name="Z_B1502DB2_E631_4C3C_A07B_E98A70A3366F_.wvu.PrintArea" localSheetId="0" hidden="1">'Plan de pagos '!$B$2:$K$18</definedName>
    <definedName name="Z_B1502DB2_E631_4C3C_A07B_E98A70A3366F_.wvu.Rows" localSheetId="0" hidden="1">'Plan de pagos '!#REF!</definedName>
  </definedNames>
  <calcPr calcId="191029"/>
  <customWorkbookViews>
    <customWorkbookView name="Plan de pagos" guid="{B1502DB2-E631-4C3C-A07B-E98A70A3366F}" maximized="1" xWindow="-11" yWindow="-11" windowWidth="1942" windowHeight="11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D14" i="1"/>
  <c r="F32" i="1"/>
  <c r="I28" i="1" l="1"/>
  <c r="J28" i="1"/>
  <c r="F28" i="1"/>
  <c r="G28" i="1"/>
  <c r="H28" i="1"/>
  <c r="I27" i="1"/>
  <c r="J27" i="1"/>
  <c r="F27" i="1"/>
  <c r="G27" i="1"/>
  <c r="H27" i="1"/>
  <c r="D11" i="1" l="1"/>
  <c r="D13" i="1" l="1"/>
  <c r="J9" i="1" s="1"/>
  <c r="G10" i="1" l="1"/>
  <c r="G11" i="1" s="1"/>
  <c r="G12" i="1" s="1"/>
  <c r="F10" i="1"/>
  <c r="H10" i="1"/>
  <c r="I10" i="1" l="1"/>
  <c r="G13" i="1"/>
  <c r="G14" i="1" l="1"/>
  <c r="G15" i="1" s="1"/>
  <c r="J10" i="1" l="1"/>
  <c r="F11" i="1" s="1"/>
  <c r="H11" i="1" l="1"/>
  <c r="I11" i="1" l="1"/>
  <c r="J11" i="1"/>
  <c r="F12" i="1" l="1"/>
  <c r="H12" i="1"/>
  <c r="I12" i="1" l="1"/>
  <c r="J12" i="1"/>
  <c r="F13" i="1" s="1"/>
  <c r="H13" i="1" l="1"/>
  <c r="I13" i="1" l="1"/>
  <c r="J13" i="1"/>
  <c r="F14" i="1" s="1"/>
  <c r="H14" i="1" l="1"/>
  <c r="I14" i="1" l="1"/>
  <c r="I15" i="1" s="1"/>
  <c r="H15" i="1"/>
  <c r="J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Julieth Fernanda Sanchez Latorre</author>
  </authors>
  <commentList>
    <comment ref="D12" authorId="0" shapeId="0" xr:uid="{72535726-4556-4136-BDF2-8743D386C406}">
      <text>
        <r>
          <rPr>
            <b/>
            <sz val="9"/>
            <color indexed="81"/>
            <rFont val="Tahoma"/>
            <family val="2"/>
          </rPr>
          <t xml:space="preserve">Se financia mínimo el 10% y máximo el 75% del valor de la matrícula. </t>
        </r>
      </text>
    </comment>
  </commentList>
</comments>
</file>

<file path=xl/sharedStrings.xml><?xml version="1.0" encoding="utf-8"?>
<sst xmlns="http://schemas.openxmlformats.org/spreadsheetml/2006/main" count="118" uniqueCount="77">
  <si>
    <t>UNIVERSIDAD DE LOS ANDES</t>
  </si>
  <si>
    <t>CUOTA</t>
  </si>
  <si>
    <t>CAPITAL</t>
  </si>
  <si>
    <t>SALDO CAPITAL</t>
  </si>
  <si>
    <t>VALOR A FINANCIAR</t>
  </si>
  <si>
    <t>SIMULADOR DE CRÉDITO</t>
  </si>
  <si>
    <t>PORCENTAJE A FINANCIAR</t>
  </si>
  <si>
    <t>VALOR DE LA MATRÍCULA</t>
  </si>
  <si>
    <t>TASA DE INTERÉS M.V.</t>
  </si>
  <si>
    <t>PROGRAMA</t>
  </si>
  <si>
    <t>TIPO DE MATRICULA</t>
  </si>
  <si>
    <t>Medicina</t>
  </si>
  <si>
    <t>Otros programas</t>
  </si>
  <si>
    <t>Intercambio (10%)</t>
  </si>
  <si>
    <t>Prácticas (30%)</t>
  </si>
  <si>
    <t>N° DE CUOTA</t>
  </si>
  <si>
    <t>PRÉSTAMO UNIANDES CP</t>
  </si>
  <si>
    <t>TOTAL</t>
  </si>
  <si>
    <t>INTERÉS CORRIENTE</t>
  </si>
  <si>
    <t xml:space="preserve">Servicios Financieros a Estudiantes | Vicerrectoría Administrativa y Financiera | Calle 18ª No 0-33 Este. Bloque E. Centro de Atención Integrada |Bogotá, Colombia |Tel (571) 3394949 ext.1234 opción 1| Universidad de los Andes | Vigilada Mineducación - Reconocimiento como Universidad: Decreto 1297 del 30 de mayo de 1964 - Reconocimiento personería jurídica: Resolución 28 del 23 de febrero de 1949 Minjusticia. </t>
  </si>
  <si>
    <t>Matrícula completa (100%)</t>
  </si>
  <si>
    <t>Media matrícula (50%)</t>
  </si>
  <si>
    <t>Cuarto de matrícula (25%)</t>
  </si>
  <si>
    <t>Área Administrativa y Económica</t>
  </si>
  <si>
    <t>Administración de Empresas</t>
  </si>
  <si>
    <t>Economía</t>
  </si>
  <si>
    <t>Área Científica</t>
  </si>
  <si>
    <t>Biología</t>
  </si>
  <si>
    <t>Física</t>
  </si>
  <si>
    <t>Geociencias</t>
  </si>
  <si>
    <t>Matemáticas</t>
  </si>
  <si>
    <t>Microbiología</t>
  </si>
  <si>
    <t>Química</t>
  </si>
  <si>
    <t>Área Creativa</t>
  </si>
  <si>
    <t>Área de Ingenio</t>
  </si>
  <si>
    <t>Área Social</t>
  </si>
  <si>
    <t>Arquitectura</t>
  </si>
  <si>
    <t>Arte</t>
  </si>
  <si>
    <t>Diseño</t>
  </si>
  <si>
    <t>Historia del Arte</t>
  </si>
  <si>
    <t>Literatura</t>
  </si>
  <si>
    <t>Música</t>
  </si>
  <si>
    <t>Ingeniería Ambiental</t>
  </si>
  <si>
    <t>Ingeniería Biomédica</t>
  </si>
  <si>
    <t>Ingeniería Civil</t>
  </si>
  <si>
    <t>Ingeniería Eléctrica</t>
  </si>
  <si>
    <t>Ingeniería Electrónica</t>
  </si>
  <si>
    <t>Ingeniería Industrial</t>
  </si>
  <si>
    <t>Ingeniería Mecánica</t>
  </si>
  <si>
    <t>Ingeniería Química</t>
  </si>
  <si>
    <t>Ingeniería de Sistemas y Computación</t>
  </si>
  <si>
    <t>Ciencia de Datos</t>
  </si>
  <si>
    <t>Derecho</t>
  </si>
  <si>
    <t>Antropología</t>
  </si>
  <si>
    <t>Ciencia Política</t>
  </si>
  <si>
    <t>Estudios Globales</t>
  </si>
  <si>
    <t>Filosofía</t>
  </si>
  <si>
    <t>Historia</t>
  </si>
  <si>
    <t>Lenguas y Cultura</t>
  </si>
  <si>
    <t>Psicología</t>
  </si>
  <si>
    <t>Licenciatura en Artes</t>
  </si>
  <si>
    <t>Licenciatura en Biología</t>
  </si>
  <si>
    <t>Licenciatura en Educación Infantil</t>
  </si>
  <si>
    <t>Licenciatura en Español y Filología</t>
  </si>
  <si>
    <t>Licenciatura en Filosofía</t>
  </si>
  <si>
    <t>Licenciatura en Física</t>
  </si>
  <si>
    <t>Licenciatura en Historia</t>
  </si>
  <si>
    <t>Licenciatura en Matemáticas</t>
  </si>
  <si>
    <t>Licenciatura en Química</t>
  </si>
  <si>
    <t>Narrativas Digitales</t>
  </si>
  <si>
    <t>Estudios Dirigidos</t>
  </si>
  <si>
    <t xml:space="preserve">Programa </t>
  </si>
  <si>
    <t>PLAZO (MESES)</t>
  </si>
  <si>
    <t xml:space="preserve">Área del conocimiento </t>
  </si>
  <si>
    <t>-</t>
  </si>
  <si>
    <t>El simulador de crédito tiene carácter aproximado, indicativo e informativo, por lo que los valores proyectados pueden variar y no constituyen una oferta ni asesoría comercial, contable, tributaria o legal. Su finalidad es orientar y ejemplificar las posibles cuotas del préstamo, sin generar obligación alguna para la Universidad de los Andes respecto al mantenimiento de las condiciones inicialmente informadas.
Los desembolsos que pueda efectuar la Universidad de los Andes estarán sujetos al cumplimiento de las normas, políticas institucionales y requisitos especiales aplicables a cada línea de apoyo financiero.</t>
  </si>
  <si>
    <t>Fecha de actualización: 19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</si>
</sst>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9"/>
      <color indexed="81"/>
      <name val="Tahoma"/>
      <family val="2"/>
    </font>
    <font>
      <u/>
      <sz val="11"/>
      <color theme="10"/>
      <name val="Calibri"/>
      <family val="2"/>
      <scheme val="minor"/>
    </font>
    <font>
      <b/>
      <sz val="10"/>
      <color theme="1"/>
      <name val="Arial"/>
      <family val="2"/>
    </font>
    <font>
      <sz val="9"/>
      <color theme="1"/>
      <name val="Arial"/>
      <family val="2"/>
    </font>
    <font>
      <b/>
      <sz val="9"/>
      <color theme="1"/>
      <name val="Arial"/>
      <family val="2"/>
    </font>
    <font>
      <b/>
      <sz val="9"/>
      <name val="Arial"/>
      <family val="2"/>
    </font>
    <font>
      <sz val="9"/>
      <name val="Arial"/>
      <family val="2"/>
    </font>
    <font>
      <b/>
      <i/>
      <u/>
      <sz val="9"/>
      <color rgb="FFFF0000"/>
      <name val="Arial"/>
      <family val="2"/>
    </font>
    <font>
      <u/>
      <sz val="9"/>
      <color theme="10"/>
      <name val="Arial"/>
      <family val="2"/>
    </font>
    <font>
      <sz val="7"/>
      <color theme="0" tint="-0.34998626667073579"/>
      <name val="Arial"/>
      <family val="2"/>
    </font>
    <font>
      <i/>
      <sz val="8"/>
      <color theme="1"/>
      <name val="Arial"/>
      <family val="2"/>
    </font>
    <font>
      <sz val="9"/>
      <color theme="2" tint="-0.249977111117893"/>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53">
    <xf numFmtId="0" fontId="0" fillId="0" borderId="0" xfId="0"/>
    <xf numFmtId="0" fontId="5" fillId="0" borderId="0" xfId="0" applyFont="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10" fontId="5" fillId="0" borderId="0" xfId="1" applyNumberFormat="1" applyFont="1" applyBorder="1" applyAlignment="1" applyProtection="1">
      <alignment horizontal="center" vertical="center"/>
      <protection hidden="1"/>
    </xf>
    <xf numFmtId="164" fontId="8" fillId="3" borderId="15" xfId="0" applyNumberFormat="1" applyFont="1" applyFill="1" applyBorder="1" applyAlignment="1" applyProtection="1">
      <alignment horizontal="center" vertical="center"/>
      <protection locked="0" hidden="1"/>
    </xf>
    <xf numFmtId="0" fontId="5" fillId="0" borderId="2" xfId="0" applyFont="1" applyBorder="1" applyAlignment="1" applyProtection="1">
      <alignment horizontal="center" vertical="center"/>
      <protection hidden="1"/>
    </xf>
    <xf numFmtId="3" fontId="5" fillId="0" borderId="3" xfId="0" applyNumberFormat="1" applyFont="1" applyBorder="1" applyAlignment="1" applyProtection="1">
      <alignment horizontal="center" vertical="center"/>
      <protection hidden="1"/>
    </xf>
    <xf numFmtId="3" fontId="6" fillId="0" borderId="15" xfId="0" applyNumberFormat="1" applyFont="1" applyBorder="1" applyAlignment="1" applyProtection="1">
      <alignment horizontal="center" vertical="center"/>
      <protection hidden="1"/>
    </xf>
    <xf numFmtId="1" fontId="5" fillId="0" borderId="2" xfId="0" applyNumberFormat="1" applyFont="1" applyBorder="1" applyAlignment="1" applyProtection="1">
      <alignment horizontal="center" vertical="center"/>
      <protection hidden="1"/>
    </xf>
    <xf numFmtId="3" fontId="8" fillId="0" borderId="3" xfId="0" applyNumberFormat="1" applyFont="1" applyBorder="1" applyAlignment="1" applyProtection="1">
      <alignment horizontal="center" vertical="center"/>
      <protection hidden="1"/>
    </xf>
    <xf numFmtId="3" fontId="5" fillId="0" borderId="15" xfId="0" applyNumberFormat="1" applyFont="1" applyBorder="1" applyAlignment="1" applyProtection="1">
      <alignment horizontal="center" vertical="center"/>
      <protection hidden="1"/>
    </xf>
    <xf numFmtId="9" fontId="5" fillId="0" borderId="0" xfId="0" applyNumberFormat="1" applyFont="1" applyAlignment="1" applyProtection="1">
      <alignment horizontal="center" vertical="center"/>
      <protection hidden="1"/>
    </xf>
    <xf numFmtId="9" fontId="5" fillId="0" borderId="15" xfId="1" applyFont="1" applyBorder="1" applyAlignment="1" applyProtection="1">
      <alignment horizontal="center" vertical="center"/>
      <protection locked="0" hidden="1"/>
    </xf>
    <xf numFmtId="3" fontId="5" fillId="0" borderId="5" xfId="0" applyNumberFormat="1" applyFont="1" applyBorder="1" applyAlignment="1" applyProtection="1">
      <alignment horizontal="center" vertical="center"/>
      <protection hidden="1"/>
    </xf>
    <xf numFmtId="3" fontId="8" fillId="0" borderId="5" xfId="0" applyNumberFormat="1" applyFont="1" applyBorder="1" applyAlignment="1" applyProtection="1">
      <alignment horizontal="center" vertical="center"/>
      <protection hidden="1"/>
    </xf>
    <xf numFmtId="3" fontId="5" fillId="0" borderId="16" xfId="0" applyNumberFormat="1" applyFont="1" applyBorder="1" applyAlignment="1" applyProtection="1">
      <alignment horizontal="center" vertical="center"/>
      <protection hidden="1"/>
    </xf>
    <xf numFmtId="1" fontId="5" fillId="2" borderId="16" xfId="0" applyNumberFormat="1" applyFont="1" applyFill="1" applyBorder="1" applyAlignment="1" applyProtection="1">
      <alignment horizontal="center" vertical="center"/>
      <protection hidden="1"/>
    </xf>
    <xf numFmtId="3" fontId="6" fillId="0" borderId="18" xfId="0" applyNumberFormat="1" applyFont="1" applyBorder="1" applyAlignment="1" applyProtection="1">
      <alignment horizontal="center" vertical="center"/>
      <protection hidden="1"/>
    </xf>
    <xf numFmtId="3" fontId="6" fillId="0" borderId="19" xfId="0" applyNumberFormat="1" applyFont="1" applyBorder="1" applyAlignment="1" applyProtection="1">
      <alignment horizontal="center" vertical="center"/>
      <protection hidden="1"/>
    </xf>
    <xf numFmtId="3" fontId="5" fillId="0" borderId="0" xfId="0" applyNumberFormat="1" applyFont="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0" xfId="0" applyFont="1" applyProtection="1">
      <protection hidden="1"/>
    </xf>
    <xf numFmtId="9" fontId="5" fillId="0" borderId="0" xfId="1" applyFont="1" applyBorder="1" applyAlignment="1" applyProtection="1">
      <alignment horizontal="center" vertical="center"/>
      <protection hidden="1"/>
    </xf>
    <xf numFmtId="164" fontId="5" fillId="0" borderId="0" xfId="0" applyNumberFormat="1" applyFont="1" applyAlignment="1" applyProtection="1">
      <alignment horizontal="center" vertical="center"/>
      <protection hidden="1"/>
    </xf>
    <xf numFmtId="0" fontId="10" fillId="0" borderId="0" xfId="2" applyFont="1" applyAlignment="1" applyProtection="1">
      <alignment horizontal="right" vertical="center" wrapText="1" indent="1"/>
      <protection hidden="1"/>
    </xf>
    <xf numFmtId="0" fontId="7" fillId="5" borderId="1" xfId="0" applyFont="1" applyFill="1" applyBorder="1" applyAlignment="1" applyProtection="1">
      <alignment horizontal="center" vertical="center"/>
      <protection hidden="1"/>
    </xf>
    <xf numFmtId="0" fontId="7" fillId="5" borderId="4" xfId="0" applyFont="1" applyFill="1" applyBorder="1" applyAlignment="1" applyProtection="1">
      <alignment horizontal="center" vertical="center"/>
      <protection hidden="1"/>
    </xf>
    <xf numFmtId="0" fontId="7" fillId="5" borderId="14" xfId="0" applyFont="1" applyFill="1" applyBorder="1" applyAlignment="1" applyProtection="1">
      <alignment horizontal="center" vertical="center"/>
      <protection hidden="1"/>
    </xf>
    <xf numFmtId="0" fontId="7" fillId="5" borderId="17" xfId="0" applyFont="1" applyFill="1" applyBorder="1" applyAlignment="1" applyProtection="1">
      <alignment horizontal="center" vertical="center"/>
      <protection hidden="1"/>
    </xf>
    <xf numFmtId="0" fontId="7" fillId="5" borderId="20" xfId="0" applyFont="1" applyFill="1" applyBorder="1" applyAlignment="1" applyProtection="1">
      <alignment horizontal="center" vertical="center"/>
      <protection hidden="1"/>
    </xf>
    <xf numFmtId="0" fontId="7" fillId="5" borderId="21" xfId="0" applyFont="1" applyFill="1" applyBorder="1" applyAlignment="1" applyProtection="1">
      <alignment horizontal="center" vertical="center"/>
      <protection hidden="1"/>
    </xf>
    <xf numFmtId="0" fontId="7" fillId="5" borderId="22" xfId="0" applyFont="1" applyFill="1" applyBorder="1" applyAlignment="1" applyProtection="1">
      <alignment horizontal="center" vertical="center"/>
      <protection hidden="1"/>
    </xf>
    <xf numFmtId="164" fontId="8" fillId="3" borderId="14" xfId="0" applyNumberFormat="1" applyFont="1" applyFill="1" applyBorder="1" applyAlignment="1" applyProtection="1">
      <alignment horizontal="center" vertical="center"/>
      <protection hidden="1"/>
    </xf>
    <xf numFmtId="0" fontId="13" fillId="0" borderId="12" xfId="0" applyFont="1" applyBorder="1" applyAlignment="1" applyProtection="1">
      <alignment horizontal="right" vertical="center" wrapText="1"/>
      <protection hidden="1"/>
    </xf>
    <xf numFmtId="0" fontId="13" fillId="0" borderId="13" xfId="0" applyFont="1" applyBorder="1" applyAlignment="1" applyProtection="1">
      <alignment horizontal="right" vertical="center" wrapText="1"/>
      <protection hidden="1"/>
    </xf>
    <xf numFmtId="0" fontId="4" fillId="4" borderId="6" xfId="0" applyFont="1" applyFill="1" applyBorder="1" applyAlignment="1" applyProtection="1">
      <alignment horizontal="center" vertical="center"/>
      <protection hidden="1"/>
    </xf>
    <xf numFmtId="0" fontId="4" fillId="4" borderId="7"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9"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4" borderId="10"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4" fillId="4" borderId="12" xfId="0" applyFont="1" applyFill="1" applyBorder="1" applyAlignment="1" applyProtection="1">
      <alignment horizontal="center" vertical="center"/>
      <protection hidden="1"/>
    </xf>
    <xf numFmtId="0" fontId="4" fillId="4" borderId="13" xfId="0" applyFont="1" applyFill="1" applyBorder="1" applyAlignment="1" applyProtection="1">
      <alignment horizontal="center" vertical="center"/>
      <protection hidden="1"/>
    </xf>
    <xf numFmtId="3" fontId="12" fillId="0" borderId="0" xfId="0" applyNumberFormat="1" applyFont="1" applyAlignment="1" applyProtection="1">
      <alignment horizontal="center" vertical="center" wrapText="1"/>
      <protection hidden="1"/>
    </xf>
    <xf numFmtId="3" fontId="11" fillId="0" borderId="0" xfId="0" applyNumberFormat="1" applyFont="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69573</xdr:colOff>
      <xdr:row>1</xdr:row>
      <xdr:rowOff>103530</xdr:rowOff>
    </xdr:from>
    <xdr:to>
      <xdr:col>3</xdr:col>
      <xdr:colOff>1422952</xdr:colOff>
      <xdr:row>6</xdr:row>
      <xdr:rowOff>107258</xdr:rowOff>
    </xdr:to>
    <xdr:pic>
      <xdr:nvPicPr>
        <xdr:cNvPr id="3" name="Imagen 2" descr="logo">
          <a:extLst>
            <a:ext uri="{FF2B5EF4-FFF2-40B4-BE49-F238E27FC236}">
              <a16:creationId xmlns:a16="http://schemas.microsoft.com/office/drawing/2014/main" id="{3DBDC47C-0A58-2098-8F26-9C4FF395544E}"/>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422964" y="274704"/>
          <a:ext cx="3332370" cy="8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5E66C1DF-FC93-4A40-8A1E-008D7B267CF5}"/>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E220-EB5B-4784-9160-6A7BE629A829}">
  <dimension ref="A1:N68"/>
  <sheetViews>
    <sheetView showGridLines="0" tabSelected="1" zoomScaleNormal="100" zoomScaleSheetLayoutView="85" workbookViewId="0">
      <selection activeCell="I15" sqref="I15"/>
    </sheetView>
  </sheetViews>
  <sheetFormatPr baseColWidth="10" defaultColWidth="0" defaultRowHeight="12" zeroHeight="1" x14ac:dyDescent="0.25"/>
  <cols>
    <col min="1" max="1" width="2.5703125" style="1" customWidth="1"/>
    <col min="2" max="2" width="2.42578125" style="1" customWidth="1"/>
    <col min="3" max="3" width="27.42578125" style="1" bestFit="1" customWidth="1"/>
    <col min="4" max="4" width="37.140625" style="1" bestFit="1" customWidth="1"/>
    <col min="5" max="5" width="4.42578125" style="1" customWidth="1"/>
    <col min="6" max="6" width="12.85546875" style="1" customWidth="1"/>
    <col min="7" max="7" width="19" style="1" bestFit="1" customWidth="1"/>
    <col min="8" max="8" width="21.7109375" style="1" bestFit="1" customWidth="1"/>
    <col min="9" max="9" width="13.28515625" style="1" bestFit="1" customWidth="1"/>
    <col min="10" max="10" width="15.42578125" style="1" bestFit="1" customWidth="1"/>
    <col min="11" max="11" width="3" style="1" customWidth="1"/>
    <col min="12" max="12" width="3.5703125" style="1" customWidth="1"/>
    <col min="13" max="13" width="8.140625" style="1" hidden="1" customWidth="1"/>
    <col min="14" max="14" width="12.5703125" style="1" hidden="1" customWidth="1"/>
    <col min="15" max="16384" width="21.42578125" style="1" hidden="1"/>
  </cols>
  <sheetData>
    <row r="1" spans="2:11" ht="12.75" thickBot="1" x14ac:dyDescent="0.3"/>
    <row r="2" spans="2:11" ht="12.75" thickBot="1" x14ac:dyDescent="0.3">
      <c r="B2" s="2"/>
      <c r="C2" s="3"/>
      <c r="D2" s="3"/>
      <c r="E2" s="3"/>
      <c r="F2" s="3"/>
      <c r="G2" s="3"/>
      <c r="H2" s="3"/>
      <c r="I2" s="3"/>
      <c r="J2" s="3"/>
      <c r="K2" s="4"/>
    </row>
    <row r="3" spans="2:11" ht="12.75" x14ac:dyDescent="0.25">
      <c r="B3" s="5"/>
      <c r="F3" s="40" t="s">
        <v>0</v>
      </c>
      <c r="G3" s="41"/>
      <c r="H3" s="41"/>
      <c r="I3" s="41"/>
      <c r="J3" s="42"/>
      <c r="K3" s="6"/>
    </row>
    <row r="4" spans="2:11" ht="12.75" x14ac:dyDescent="0.25">
      <c r="B4" s="5"/>
      <c r="F4" s="43" t="s">
        <v>16</v>
      </c>
      <c r="G4" s="44"/>
      <c r="H4" s="44"/>
      <c r="I4" s="44"/>
      <c r="J4" s="45"/>
      <c r="K4" s="6"/>
    </row>
    <row r="5" spans="2:11" ht="13.5" thickBot="1" x14ac:dyDescent="0.3">
      <c r="B5" s="5"/>
      <c r="F5" s="46" t="s">
        <v>5</v>
      </c>
      <c r="G5" s="47"/>
      <c r="H5" s="47"/>
      <c r="I5" s="47"/>
      <c r="J5" s="48"/>
      <c r="K5" s="6"/>
    </row>
    <row r="6" spans="2:11" x14ac:dyDescent="0.25">
      <c r="B6" s="5"/>
      <c r="K6" s="6"/>
    </row>
    <row r="7" spans="2:11" ht="12.75" thickBot="1" x14ac:dyDescent="0.3">
      <c r="B7" s="5"/>
      <c r="D7" s="7"/>
      <c r="K7" s="6"/>
    </row>
    <row r="8" spans="2:11" x14ac:dyDescent="0.25">
      <c r="B8" s="5"/>
      <c r="C8" s="34" t="s">
        <v>8</v>
      </c>
      <c r="D8" s="37">
        <v>1.0999999999999999E-2</v>
      </c>
      <c r="E8" s="7"/>
      <c r="F8" s="30" t="s">
        <v>15</v>
      </c>
      <c r="G8" s="31" t="s">
        <v>2</v>
      </c>
      <c r="H8" s="31" t="s">
        <v>18</v>
      </c>
      <c r="I8" s="31" t="s">
        <v>1</v>
      </c>
      <c r="J8" s="32" t="s">
        <v>3</v>
      </c>
      <c r="K8" s="6"/>
    </row>
    <row r="9" spans="2:11" x14ac:dyDescent="0.25">
      <c r="B9" s="5"/>
      <c r="C9" s="35" t="s">
        <v>9</v>
      </c>
      <c r="D9" s="8" t="s">
        <v>36</v>
      </c>
      <c r="E9" s="7"/>
      <c r="F9" s="9"/>
      <c r="G9" s="10"/>
      <c r="H9" s="10"/>
      <c r="I9" s="10"/>
      <c r="J9" s="11">
        <f>D13</f>
        <v>20145000</v>
      </c>
      <c r="K9" s="6"/>
    </row>
    <row r="10" spans="2:11" x14ac:dyDescent="0.25">
      <c r="B10" s="5"/>
      <c r="C10" s="35" t="s">
        <v>10</v>
      </c>
      <c r="D10" s="8" t="s">
        <v>20</v>
      </c>
      <c r="E10" s="7"/>
      <c r="F10" s="12">
        <f>IF(J9&lt;1,"",F9+1)</f>
        <v>1</v>
      </c>
      <c r="G10" s="10">
        <f>D13/D14</f>
        <v>4029000</v>
      </c>
      <c r="H10" s="10">
        <f>IF(J9&lt;1,"",(J9*$D$8))</f>
        <v>221595</v>
      </c>
      <c r="I10" s="13">
        <f>G10+H10</f>
        <v>4250595</v>
      </c>
      <c r="J10" s="14">
        <f>IF(F10="",0,(J9-G10))</f>
        <v>16116000</v>
      </c>
      <c r="K10" s="6"/>
    </row>
    <row r="11" spans="2:11" x14ac:dyDescent="0.25">
      <c r="B11" s="5"/>
      <c r="C11" s="35" t="s">
        <v>7</v>
      </c>
      <c r="D11" s="14">
        <f>IF(AND(F32="Medicina",D10="Cuarto de matrícula (25%)"),H27,
IF(AND(F32="Medicina",D10="Media matrícula (50%)"),G27,
IF(AND(F32="Medicina",D10="Matrícula completa (100%)"),F27,
IF(AND(F32="Medicina",D10="Intercambio (10%)"),J27,
IF(AND(F32="Medicina",D10="Prácticas (30%)"),I27,
IF(AND(F32="Otros programas",D10="Cuarto de matrícula (25%)"),H28,
IF(AND(F32="Otros programas",D10="Media matrícula (50%)"),G28,
IF(AND(F32="Otros programas",D10="Matrícula completa (100%)"),F28,
IF(AND(F32="Otros programas",D10="Intercambio (10%)"),J28,
IF(AND(F32="Otros programas",D10="Prácticas (30%)"),I28,"0"))))))))))</f>
        <v>26860000</v>
      </c>
      <c r="E11" s="15"/>
      <c r="F11" s="12">
        <f>IF(J10&lt;1,"",F10+1)</f>
        <v>2</v>
      </c>
      <c r="G11" s="10">
        <f>G10</f>
        <v>4029000</v>
      </c>
      <c r="H11" s="10">
        <f t="shared" ref="H11:H14" si="0">IF(J10&lt;1,"",(J10*$D$8))</f>
        <v>177276</v>
      </c>
      <c r="I11" s="13">
        <f t="shared" ref="I11:I14" si="1">G11+H11</f>
        <v>4206276</v>
      </c>
      <c r="J11" s="14">
        <f>IF(F11="",0,(J10-G11))</f>
        <v>12087000</v>
      </c>
      <c r="K11" s="6"/>
    </row>
    <row r="12" spans="2:11" x14ac:dyDescent="0.25">
      <c r="B12" s="5"/>
      <c r="C12" s="35" t="s">
        <v>6</v>
      </c>
      <c r="D12" s="16">
        <v>0.75</v>
      </c>
      <c r="E12" s="15"/>
      <c r="F12" s="12">
        <f>IF(J11&lt;1,"",F11+1)</f>
        <v>3</v>
      </c>
      <c r="G12" s="10">
        <f t="shared" ref="G12:G14" si="2">G11</f>
        <v>4029000</v>
      </c>
      <c r="H12" s="10">
        <f t="shared" si="0"/>
        <v>132957</v>
      </c>
      <c r="I12" s="13">
        <f t="shared" si="1"/>
        <v>4161957</v>
      </c>
      <c r="J12" s="14">
        <f>IF(F12="",0,(J11-G12))</f>
        <v>8058000</v>
      </c>
      <c r="K12" s="6"/>
    </row>
    <row r="13" spans="2:11" x14ac:dyDescent="0.25">
      <c r="B13" s="5"/>
      <c r="C13" s="35" t="s">
        <v>4</v>
      </c>
      <c r="D13" s="14">
        <f>D11*D12</f>
        <v>20145000</v>
      </c>
      <c r="E13" s="7"/>
      <c r="F13" s="12">
        <f>IF(J12&lt;1,"",F12+1)</f>
        <v>4</v>
      </c>
      <c r="G13" s="10">
        <f t="shared" si="2"/>
        <v>4029000</v>
      </c>
      <c r="H13" s="10">
        <f t="shared" si="0"/>
        <v>88638</v>
      </c>
      <c r="I13" s="13">
        <f t="shared" si="1"/>
        <v>4117638</v>
      </c>
      <c r="J13" s="14">
        <f>IF(F13="",0,(J12-G13))</f>
        <v>4029000</v>
      </c>
      <c r="K13" s="6"/>
    </row>
    <row r="14" spans="2:11" ht="12.75" thickBot="1" x14ac:dyDescent="0.3">
      <c r="B14" s="5"/>
      <c r="C14" s="36" t="s">
        <v>72</v>
      </c>
      <c r="D14" s="20">
        <f>IF(OR(D12&lt;10%,D12&gt;75%),0,5)</f>
        <v>5</v>
      </c>
      <c r="E14" s="7"/>
      <c r="F14" s="12">
        <f>IF(J13&lt;1,"",F13+1)</f>
        <v>5</v>
      </c>
      <c r="G14" s="17">
        <f t="shared" si="2"/>
        <v>4029000</v>
      </c>
      <c r="H14" s="17">
        <f t="shared" si="0"/>
        <v>44319</v>
      </c>
      <c r="I14" s="18">
        <f t="shared" si="1"/>
        <v>4073319</v>
      </c>
      <c r="J14" s="19">
        <f>IF(F14="",0,(J13-G14))</f>
        <v>0</v>
      </c>
      <c r="K14" s="6"/>
    </row>
    <row r="15" spans="2:11" ht="12.75" customHeight="1" thickBot="1" x14ac:dyDescent="0.3">
      <c r="B15" s="5"/>
      <c r="C15" s="51" t="str">
        <f>IF(OR(D12&lt;10%,D12&gt;75%),"Recuerda que, se financia mínimo 10% y máximo el 75% del valor de la matrícula","")</f>
        <v/>
      </c>
      <c r="D15" s="51"/>
      <c r="F15" s="33" t="s">
        <v>17</v>
      </c>
      <c r="G15" s="21">
        <f>SUM(G10:G14)</f>
        <v>20145000</v>
      </c>
      <c r="H15" s="21">
        <f>SUM(H10:H14)</f>
        <v>664785</v>
      </c>
      <c r="I15" s="22">
        <f>SUM(I10:I14)</f>
        <v>20809785</v>
      </c>
      <c r="K15" s="6"/>
    </row>
    <row r="16" spans="2:11" x14ac:dyDescent="0.25">
      <c r="B16" s="5"/>
      <c r="C16" s="52"/>
      <c r="D16" s="52"/>
      <c r="F16" s="23"/>
      <c r="G16" s="23"/>
      <c r="K16" s="6"/>
    </row>
    <row r="17" spans="2:11" x14ac:dyDescent="0.25">
      <c r="B17" s="5"/>
      <c r="C17" s="23"/>
      <c r="D17" s="23"/>
      <c r="F17" s="23"/>
      <c r="G17" s="23"/>
      <c r="K17" s="6"/>
    </row>
    <row r="18" spans="2:11" ht="52.5" customHeight="1" x14ac:dyDescent="0.25">
      <c r="B18" s="5"/>
      <c r="C18" s="49" t="s">
        <v>75</v>
      </c>
      <c r="D18" s="49"/>
      <c r="E18" s="49"/>
      <c r="F18" s="49"/>
      <c r="G18" s="49"/>
      <c r="H18" s="49"/>
      <c r="I18" s="49"/>
      <c r="J18" s="49"/>
      <c r="K18" s="6"/>
    </row>
    <row r="19" spans="2:11" ht="36" customHeight="1" x14ac:dyDescent="0.25">
      <c r="B19" s="5"/>
      <c r="C19" s="50" t="s">
        <v>19</v>
      </c>
      <c r="D19" s="50"/>
      <c r="E19" s="50"/>
      <c r="F19" s="50"/>
      <c r="G19" s="50"/>
      <c r="H19" s="50"/>
      <c r="I19" s="50"/>
      <c r="J19" s="50"/>
      <c r="K19" s="6"/>
    </row>
    <row r="20" spans="2:11" ht="13.5" customHeight="1" thickBot="1" x14ac:dyDescent="0.3">
      <c r="B20" s="24"/>
      <c r="C20" s="25"/>
      <c r="D20" s="25"/>
      <c r="E20" s="25"/>
      <c r="F20" s="25"/>
      <c r="G20" s="25"/>
      <c r="H20" s="38" t="s">
        <v>76</v>
      </c>
      <c r="I20" s="38"/>
      <c r="J20" s="38"/>
      <c r="K20" s="39"/>
    </row>
    <row r="22" spans="2:11" hidden="1" x14ac:dyDescent="0.2">
      <c r="C22" s="1" t="s">
        <v>73</v>
      </c>
      <c r="D22" s="26" t="s">
        <v>71</v>
      </c>
    </row>
    <row r="23" spans="2:11" hidden="1" x14ac:dyDescent="0.25">
      <c r="C23" s="1" t="s">
        <v>23</v>
      </c>
      <c r="D23" s="1" t="s">
        <v>24</v>
      </c>
      <c r="F23" s="1" t="s">
        <v>12</v>
      </c>
      <c r="G23" s="1" t="s">
        <v>11</v>
      </c>
    </row>
    <row r="24" spans="2:11" hidden="1" x14ac:dyDescent="0.25">
      <c r="C24" s="1" t="s">
        <v>35</v>
      </c>
      <c r="D24" s="1" t="s">
        <v>53</v>
      </c>
      <c r="F24" s="23">
        <v>26860000</v>
      </c>
      <c r="G24" s="23">
        <v>38220000</v>
      </c>
    </row>
    <row r="25" spans="2:11" hidden="1" x14ac:dyDescent="0.25">
      <c r="C25" s="1" t="s">
        <v>33</v>
      </c>
      <c r="D25" s="1" t="s">
        <v>36</v>
      </c>
      <c r="F25" s="1" t="s">
        <v>20</v>
      </c>
      <c r="G25" s="1" t="s">
        <v>21</v>
      </c>
      <c r="H25" s="1" t="s">
        <v>22</v>
      </c>
      <c r="I25" s="1" t="s">
        <v>14</v>
      </c>
      <c r="J25" s="1" t="s">
        <v>13</v>
      </c>
    </row>
    <row r="26" spans="2:11" hidden="1" x14ac:dyDescent="0.25">
      <c r="C26" s="1" t="s">
        <v>33</v>
      </c>
      <c r="D26" s="1" t="s">
        <v>37</v>
      </c>
      <c r="F26" s="27">
        <v>1</v>
      </c>
      <c r="G26" s="27">
        <v>0.5</v>
      </c>
      <c r="H26" s="27">
        <v>0.25</v>
      </c>
      <c r="I26" s="27">
        <v>0.3</v>
      </c>
      <c r="J26" s="27">
        <v>0.1</v>
      </c>
    </row>
    <row r="27" spans="2:11" hidden="1" x14ac:dyDescent="0.25">
      <c r="C27" s="1" t="s">
        <v>26</v>
      </c>
      <c r="D27" s="1" t="s">
        <v>27</v>
      </c>
      <c r="F27" s="23">
        <f>$G$24*F26</f>
        <v>38220000</v>
      </c>
      <c r="G27" s="23">
        <f>$G$24*G26</f>
        <v>19110000</v>
      </c>
      <c r="H27" s="23">
        <f>$G$24*H26</f>
        <v>9555000</v>
      </c>
      <c r="I27" s="23">
        <f>$G$24*I26</f>
        <v>11466000</v>
      </c>
      <c r="J27" s="23">
        <f>$G$24*J26</f>
        <v>3822000</v>
      </c>
    </row>
    <row r="28" spans="2:11" hidden="1" x14ac:dyDescent="0.25">
      <c r="C28" s="1" t="s">
        <v>34</v>
      </c>
      <c r="D28" s="1" t="s">
        <v>51</v>
      </c>
      <c r="F28" s="23">
        <f>$F$24*F26</f>
        <v>26860000</v>
      </c>
      <c r="G28" s="23">
        <f>$F$24*G26</f>
        <v>13430000</v>
      </c>
      <c r="H28" s="23">
        <f>$F$24*H26</f>
        <v>6715000</v>
      </c>
      <c r="I28" s="23">
        <f>$F$24*I26</f>
        <v>8058000</v>
      </c>
      <c r="J28" s="23">
        <f>$F$24*J26</f>
        <v>2686000</v>
      </c>
    </row>
    <row r="29" spans="2:11" hidden="1" x14ac:dyDescent="0.25">
      <c r="C29" s="1" t="s">
        <v>35</v>
      </c>
      <c r="D29" s="1" t="s">
        <v>54</v>
      </c>
    </row>
    <row r="30" spans="2:11" hidden="1" x14ac:dyDescent="0.25">
      <c r="C30" s="1" t="s">
        <v>35</v>
      </c>
      <c r="D30" s="1" t="s">
        <v>52</v>
      </c>
      <c r="F30" s="28">
        <v>1.0999999999999999E-2</v>
      </c>
      <c r="G30" s="15">
        <v>0</v>
      </c>
    </row>
    <row r="31" spans="2:11" hidden="1" x14ac:dyDescent="0.25">
      <c r="C31" s="1" t="s">
        <v>33</v>
      </c>
      <c r="D31" s="1" t="s">
        <v>38</v>
      </c>
    </row>
    <row r="32" spans="2:11" hidden="1" x14ac:dyDescent="0.25">
      <c r="C32" s="1" t="s">
        <v>23</v>
      </c>
      <c r="D32" s="1" t="s">
        <v>25</v>
      </c>
      <c r="F32" s="1" t="str">
        <f>IF(D9=$D$61,"Medicina","Otros programas")</f>
        <v>Otros programas</v>
      </c>
    </row>
    <row r="33" spans="3:4" hidden="1" x14ac:dyDescent="0.25">
      <c r="C33" s="1" t="s">
        <v>74</v>
      </c>
      <c r="D33" s="1" t="s">
        <v>70</v>
      </c>
    </row>
    <row r="34" spans="3:4" hidden="1" x14ac:dyDescent="0.25">
      <c r="C34" s="1" t="s">
        <v>35</v>
      </c>
      <c r="D34" s="1" t="s">
        <v>55</v>
      </c>
    </row>
    <row r="35" spans="3:4" hidden="1" x14ac:dyDescent="0.25">
      <c r="C35" s="1" t="s">
        <v>35</v>
      </c>
      <c r="D35" s="1" t="s">
        <v>56</v>
      </c>
    </row>
    <row r="36" spans="3:4" hidden="1" x14ac:dyDescent="0.25">
      <c r="C36" s="1" t="s">
        <v>26</v>
      </c>
      <c r="D36" s="1" t="s">
        <v>28</v>
      </c>
    </row>
    <row r="37" spans="3:4" hidden="1" x14ac:dyDescent="0.25">
      <c r="C37" s="1" t="s">
        <v>26</v>
      </c>
      <c r="D37" s="1" t="s">
        <v>29</v>
      </c>
    </row>
    <row r="38" spans="3:4" hidden="1" x14ac:dyDescent="0.25">
      <c r="C38" s="1" t="s">
        <v>35</v>
      </c>
      <c r="D38" s="1" t="s">
        <v>57</v>
      </c>
    </row>
    <row r="39" spans="3:4" hidden="1" x14ac:dyDescent="0.25">
      <c r="C39" s="1" t="s">
        <v>33</v>
      </c>
      <c r="D39" s="1" t="s">
        <v>39</v>
      </c>
    </row>
    <row r="40" spans="3:4" hidden="1" x14ac:dyDescent="0.25">
      <c r="C40" s="1" t="s">
        <v>34</v>
      </c>
      <c r="D40" s="1" t="s">
        <v>42</v>
      </c>
    </row>
    <row r="41" spans="3:4" hidden="1" x14ac:dyDescent="0.25">
      <c r="C41" s="1" t="s">
        <v>34</v>
      </c>
      <c r="D41" s="1" t="s">
        <v>43</v>
      </c>
    </row>
    <row r="42" spans="3:4" hidden="1" x14ac:dyDescent="0.25">
      <c r="C42" s="1" t="s">
        <v>34</v>
      </c>
      <c r="D42" s="1" t="s">
        <v>44</v>
      </c>
    </row>
    <row r="43" spans="3:4" hidden="1" x14ac:dyDescent="0.25">
      <c r="C43" s="1" t="s">
        <v>34</v>
      </c>
      <c r="D43" s="1" t="s">
        <v>50</v>
      </c>
    </row>
    <row r="44" spans="3:4" hidden="1" x14ac:dyDescent="0.25">
      <c r="C44" s="1" t="s">
        <v>34</v>
      </c>
      <c r="D44" s="1" t="s">
        <v>45</v>
      </c>
    </row>
    <row r="45" spans="3:4" hidden="1" x14ac:dyDescent="0.25">
      <c r="C45" s="1" t="s">
        <v>34</v>
      </c>
      <c r="D45" s="1" t="s">
        <v>46</v>
      </c>
    </row>
    <row r="46" spans="3:4" hidden="1" x14ac:dyDescent="0.25">
      <c r="C46" s="1" t="s">
        <v>34</v>
      </c>
      <c r="D46" s="1" t="s">
        <v>47</v>
      </c>
    </row>
    <row r="47" spans="3:4" hidden="1" x14ac:dyDescent="0.25">
      <c r="C47" s="1" t="s">
        <v>34</v>
      </c>
      <c r="D47" s="1" t="s">
        <v>48</v>
      </c>
    </row>
    <row r="48" spans="3:4" hidden="1" x14ac:dyDescent="0.25">
      <c r="C48" s="1" t="s">
        <v>34</v>
      </c>
      <c r="D48" s="1" t="s">
        <v>49</v>
      </c>
    </row>
    <row r="49" spans="3:4" hidden="1" x14ac:dyDescent="0.25">
      <c r="C49" s="1" t="s">
        <v>35</v>
      </c>
      <c r="D49" s="1" t="s">
        <v>58</v>
      </c>
    </row>
    <row r="50" spans="3:4" hidden="1" x14ac:dyDescent="0.25">
      <c r="C50" s="1" t="s">
        <v>35</v>
      </c>
      <c r="D50" s="1" t="s">
        <v>60</v>
      </c>
    </row>
    <row r="51" spans="3:4" hidden="1" x14ac:dyDescent="0.25">
      <c r="C51" s="1" t="s">
        <v>35</v>
      </c>
      <c r="D51" s="1" t="s">
        <v>61</v>
      </c>
    </row>
    <row r="52" spans="3:4" hidden="1" x14ac:dyDescent="0.25">
      <c r="C52" s="1" t="s">
        <v>35</v>
      </c>
      <c r="D52" s="1" t="s">
        <v>62</v>
      </c>
    </row>
    <row r="53" spans="3:4" hidden="1" x14ac:dyDescent="0.25">
      <c r="C53" s="1" t="s">
        <v>35</v>
      </c>
      <c r="D53" s="1" t="s">
        <v>63</v>
      </c>
    </row>
    <row r="54" spans="3:4" hidden="1" x14ac:dyDescent="0.25">
      <c r="C54" s="1" t="s">
        <v>35</v>
      </c>
      <c r="D54" s="1" t="s">
        <v>64</v>
      </c>
    </row>
    <row r="55" spans="3:4" hidden="1" x14ac:dyDescent="0.25">
      <c r="C55" s="1" t="s">
        <v>35</v>
      </c>
      <c r="D55" s="1" t="s">
        <v>65</v>
      </c>
    </row>
    <row r="56" spans="3:4" hidden="1" x14ac:dyDescent="0.25">
      <c r="C56" s="1" t="s">
        <v>35</v>
      </c>
      <c r="D56" s="1" t="s">
        <v>66</v>
      </c>
    </row>
    <row r="57" spans="3:4" hidden="1" x14ac:dyDescent="0.25">
      <c r="C57" s="1" t="s">
        <v>35</v>
      </c>
      <c r="D57" s="1" t="s">
        <v>67</v>
      </c>
    </row>
    <row r="58" spans="3:4" hidden="1" x14ac:dyDescent="0.25">
      <c r="C58" s="1" t="s">
        <v>35</v>
      </c>
      <c r="D58" s="1" t="s">
        <v>68</v>
      </c>
    </row>
    <row r="59" spans="3:4" hidden="1" x14ac:dyDescent="0.25">
      <c r="C59" s="1" t="s">
        <v>33</v>
      </c>
      <c r="D59" s="1" t="s">
        <v>40</v>
      </c>
    </row>
    <row r="60" spans="3:4" hidden="1" x14ac:dyDescent="0.25">
      <c r="C60" s="1" t="s">
        <v>26</v>
      </c>
      <c r="D60" s="1" t="s">
        <v>30</v>
      </c>
    </row>
    <row r="61" spans="3:4" hidden="1" x14ac:dyDescent="0.25">
      <c r="C61" s="1" t="s">
        <v>26</v>
      </c>
      <c r="D61" s="1" t="s">
        <v>11</v>
      </c>
    </row>
    <row r="62" spans="3:4" hidden="1" x14ac:dyDescent="0.25">
      <c r="C62" s="1" t="s">
        <v>26</v>
      </c>
      <c r="D62" s="1" t="s">
        <v>31</v>
      </c>
    </row>
    <row r="63" spans="3:4" hidden="1" x14ac:dyDescent="0.25">
      <c r="C63" s="1" t="s">
        <v>33</v>
      </c>
      <c r="D63" s="1" t="s">
        <v>41</v>
      </c>
    </row>
    <row r="64" spans="3:4" hidden="1" x14ac:dyDescent="0.25">
      <c r="C64" s="1" t="s">
        <v>33</v>
      </c>
      <c r="D64" s="1" t="s">
        <v>69</v>
      </c>
    </row>
    <row r="65" spans="3:5" hidden="1" x14ac:dyDescent="0.25">
      <c r="C65" s="1" t="s">
        <v>35</v>
      </c>
      <c r="D65" s="1" t="s">
        <v>59</v>
      </c>
    </row>
    <row r="66" spans="3:5" hidden="1" x14ac:dyDescent="0.25">
      <c r="C66" s="1" t="s">
        <v>26</v>
      </c>
      <c r="D66" s="1" t="s">
        <v>32</v>
      </c>
    </row>
    <row r="67" spans="3:5" hidden="1" x14ac:dyDescent="0.25">
      <c r="E67" s="29"/>
    </row>
    <row r="68" spans="3:5" hidden="1" x14ac:dyDescent="0.25">
      <c r="E68" s="29"/>
    </row>
  </sheetData>
  <sheetProtection algorithmName="SHA-512" hashValue="oTgWeqilR1654lenpyIat32RUSjo6209Y0QpArtpXYRLJf91DLsr8dfa3PzNbIhhkpjUWJMuT41AIxxMPz3HUA==" saltValue="Oc3zVN6Pd9QbW7FXdOl3og==" spinCount="100000" sheet="1" objects="1" scenarios="1"/>
  <customSheetViews>
    <customSheetView guid="{B1502DB2-E631-4C3C-A07B-E98A70A3366F}" scale="60" showPageBreaks="1" showGridLines="0" printArea="1" hiddenRows="1" view="pageBreakPreview">
      <selection activeCell="K13" sqref="K13"/>
      <pageMargins left="0.7" right="0.7" top="0.75" bottom="0.75" header="0.3" footer="0.3"/>
      <pageSetup orientation="portrait" r:id="rId1"/>
    </customSheetView>
  </customSheetViews>
  <mergeCells count="7">
    <mergeCell ref="H20:K20"/>
    <mergeCell ref="F3:J3"/>
    <mergeCell ref="F4:J4"/>
    <mergeCell ref="F5:J5"/>
    <mergeCell ref="C18:J18"/>
    <mergeCell ref="C19:J19"/>
    <mergeCell ref="C15:D16"/>
  </mergeCells>
  <conditionalFormatting sqref="D12">
    <cfRule type="cellIs" dxfId="0" priority="1" operator="greaterThan">
      <formula>0.75</formula>
    </cfRule>
  </conditionalFormatting>
  <dataValidations count="2">
    <dataValidation type="list" errorStyle="warning" allowBlank="1" showInputMessage="1" showErrorMessage="1" errorTitle="Advertencia" error="Seleccionar solo los campos que están en la lista desplegable. " sqref="D9" xr:uid="{30DF451A-8FBE-4A2B-B18B-25756210ADD2}">
      <formula1>$D$23:$D$66</formula1>
    </dataValidation>
    <dataValidation type="list" allowBlank="1" showInputMessage="1" showErrorMessage="1" sqref="D10" xr:uid="{0A6B077D-BF4A-4CE0-8FAA-0DDB9E9EBDE2}">
      <formula1>$F$25:$G$25</formula1>
    </dataValidation>
  </dataValidations>
  <pageMargins left="0.7" right="0.7" top="0.75" bottom="0.75" header="0.3" footer="0.3"/>
  <pageSetup scale="71"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pagos </vt:lpstr>
      <vt:lpstr>'Plan de pagos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Barragan Anzola</dc:creator>
  <cp:lastModifiedBy>Julieth Fernanda Sanchez Latorre</cp:lastModifiedBy>
  <cp:lastPrinted>2026-03-13T21:10:53Z</cp:lastPrinted>
  <dcterms:created xsi:type="dcterms:W3CDTF">2023-08-10T17:05:43Z</dcterms:created>
  <dcterms:modified xsi:type="dcterms:W3CDTF">2026-06-03T15:45:02Z</dcterms:modified>
</cp:coreProperties>
</file>